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SS Benefits" sheetId="1" r:id="rId1"/>
  </sheets>
  <definedNames>
    <definedName name="SAMPLE1">'MSS Benefits'!$A$2:$I$29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Dr. Ngun Kok Wah</author>
  </authors>
  <commentList>
    <comment ref="C25" authorId="0">
      <text>
        <r>
          <rPr>
            <b/>
            <sz val="8"/>
            <rFont val="Tahoma"/>
            <family val="0"/>
          </rPr>
          <t>Dr. Ngun Kok Wah:</t>
        </r>
        <r>
          <rPr>
            <sz val="8"/>
            <rFont val="Tahoma"/>
            <family val="0"/>
          </rPr>
          <t xml:space="preserve">
Not yet allotted as of
05 Feb 2006</t>
        </r>
      </text>
    </comment>
  </commentList>
</comments>
</file>

<file path=xl/sharedStrings.xml><?xml version="1.0" encoding="utf-8"?>
<sst xmlns="http://schemas.openxmlformats.org/spreadsheetml/2006/main" count="56" uniqueCount="47">
  <si>
    <t xml:space="preserve">Employee Name : </t>
  </si>
  <si>
    <t xml:space="preserve">Date of Contract : </t>
  </si>
  <si>
    <t>Amount Invested</t>
  </si>
  <si>
    <t>% Investment Return</t>
  </si>
  <si>
    <t>Allotment 1</t>
  </si>
  <si>
    <t>Allotment 2</t>
  </si>
  <si>
    <t>Allotment 3</t>
  </si>
  <si>
    <t>Allotment 4</t>
  </si>
  <si>
    <t>Allotment 5</t>
  </si>
  <si>
    <t>Allotment 6</t>
  </si>
  <si>
    <t>Allotment 7</t>
  </si>
  <si>
    <t>Allotment 8</t>
  </si>
  <si>
    <t>Allotment 9</t>
  </si>
  <si>
    <t>-</t>
  </si>
  <si>
    <t>Total</t>
  </si>
  <si>
    <t>=</t>
  </si>
  <si>
    <t>Date of Birth :</t>
  </si>
  <si>
    <t>Calculation as at :</t>
  </si>
  <si>
    <t>Entitlement :</t>
  </si>
  <si>
    <t>A</t>
  </si>
  <si>
    <t>B</t>
  </si>
  <si>
    <t>C</t>
  </si>
  <si>
    <t>D</t>
  </si>
  <si>
    <t>E</t>
  </si>
  <si>
    <t>F</t>
  </si>
  <si>
    <t>A x C</t>
  </si>
  <si>
    <t>D - B</t>
  </si>
  <si>
    <t>E / B</t>
  </si>
  <si>
    <t>Label</t>
  </si>
  <si>
    <t>Formula</t>
  </si>
  <si>
    <t>Retirement Age (&gt;=60)? :</t>
  </si>
  <si>
    <t>A x CPS</t>
  </si>
  <si>
    <t xml:space="preserve"> </t>
  </si>
  <si>
    <t xml:space="preserve">Duration of Services (yr) : </t>
  </si>
  <si>
    <t>Cost/Share (CPS)</t>
  </si>
  <si>
    <t>No. of Share Subsc.</t>
  </si>
  <si>
    <t>Benefits Payable = Sum of the Estimated Value for All Allotments (Col. D) x % of Entitlement</t>
  </si>
  <si>
    <t>Medical Staff Services Sdn. Bhd.</t>
  </si>
  <si>
    <t>Yrs of Service</t>
  </si>
  <si>
    <t>&lt;9</t>
  </si>
  <si>
    <t>&gt;=13</t>
  </si>
  <si>
    <t>Issue Price</t>
  </si>
  <si>
    <t>Entitlement</t>
  </si>
  <si>
    <t>Dr. XYZ</t>
  </si>
  <si>
    <t>NB: The above is only an estimate and actual payout may vary.</t>
  </si>
  <si>
    <t>© Ngun Kok Wah 2006</t>
  </si>
  <si>
    <t>Enter you personal data in the light blue boxes below. You may print out the worksheet but please do not save it.</t>
  </si>
</sst>
</file>

<file path=xl/styles.xml><?xml version="1.0" encoding="utf-8"?>
<styleSheet xmlns="http://schemas.openxmlformats.org/spreadsheetml/2006/main">
  <numFmts count="39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[$-809]dd\ mmmm\ yyyy"/>
    <numFmt numFmtId="174" formatCode="dd\-mmm\-yyyy"/>
    <numFmt numFmtId="175" formatCode="0.000000000"/>
    <numFmt numFmtId="176" formatCode="0.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RM&quot;#,##0"/>
    <numFmt numFmtId="184" formatCode="&quot;RM&quot;#,##0.0"/>
    <numFmt numFmtId="185" formatCode="&quot;RM&quot;#,##0.00"/>
    <numFmt numFmtId="186" formatCode="&quot;RM&quot;#,##0.000"/>
    <numFmt numFmtId="187" formatCode="&quot;RM&quot;#,##0.0000"/>
    <numFmt numFmtId="188" formatCode="&quot;RM&quot;#,##0.00000"/>
    <numFmt numFmtId="189" formatCode="_-&quot;RM&quot;* #,##0.0_-;\-&quot;RM&quot;* #,##0.0_-;_-&quot;RM&quot;* &quot;-&quot;_-;_-@_-"/>
    <numFmt numFmtId="190" formatCode="_-&quot;RM&quot;* #,##0.00_-;\-&quot;RM&quot;* #,##0.00_-;_-&quot;RM&quot;* &quot;-&quot;_-;_-@_-"/>
    <numFmt numFmtId="191" formatCode="_-&quot;RM&quot;* #,##0.000_-;\-&quot;RM&quot;* #,##0.000_-;_-&quot;RM&quot;* &quot;-&quot;_-;_-@_-"/>
    <numFmt numFmtId="192" formatCode="_-&quot;RM&quot;* #,##0.0000_-;\-&quot;RM&quot;* #,##0.0000_-;_-&quot;RM&quot;* &quot;-&quot;_-;_-@_-"/>
    <numFmt numFmtId="193" formatCode="_-&quot;RM&quot;* #,##0.000_-;\-&quot;RM&quot;* #,##0.000_-;_-&quot;RM&quot;* &quot;-&quot;??_-;_-@_-"/>
    <numFmt numFmtId="194" formatCode="_-&quot;RM&quot;* #,##0.0000_-;\-&quot;RM&quot;* #,##0.0000_-;_-&quot;RM&quot;* &quot;-&quot;??_-;_-@_-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i/>
      <sz val="11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>
        <color indexed="8"/>
      </top>
      <bottom>
        <color indexed="63"/>
      </bottom>
    </border>
    <border>
      <left style="medium"/>
      <right style="thick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82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2" xfId="0" applyNumberFormat="1" applyFont="1" applyBorder="1" applyAlignment="1">
      <alignment horizontal="centerContinuous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2" fontId="4" fillId="0" borderId="3" xfId="0" applyNumberFormat="1" applyFont="1" applyBorder="1" applyAlignment="1">
      <alignment horizontal="right"/>
    </xf>
    <xf numFmtId="192" fontId="4" fillId="0" borderId="3" xfId="0" applyNumberFormat="1" applyFont="1" applyBorder="1" applyAlignment="1">
      <alignment horizontal="right"/>
    </xf>
    <xf numFmtId="9" fontId="4" fillId="0" borderId="4" xfId="0" applyNumberFormat="1" applyFont="1" applyBorder="1" applyAlignment="1">
      <alignment horizontal="right"/>
    </xf>
    <xf numFmtId="42" fontId="4" fillId="0" borderId="5" xfId="0" applyNumberFormat="1" applyFont="1" applyBorder="1" applyAlignment="1">
      <alignment horizontal="right"/>
    </xf>
    <xf numFmtId="192" fontId="4" fillId="0" borderId="5" xfId="0" applyNumberFormat="1" applyFont="1" applyBorder="1" applyAlignment="1">
      <alignment horizontal="right"/>
    </xf>
    <xf numFmtId="9" fontId="4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42" fontId="4" fillId="0" borderId="7" xfId="0" applyNumberFormat="1" applyFont="1" applyBorder="1" applyAlignment="1">
      <alignment horizontal="right"/>
    </xf>
    <xf numFmtId="192" fontId="4" fillId="0" borderId="7" xfId="0" applyNumberFormat="1" applyFont="1" applyBorder="1" applyAlignment="1">
      <alignment horizontal="right"/>
    </xf>
    <xf numFmtId="9" fontId="4" fillId="0" borderId="8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3" fontId="4" fillId="0" borderId="17" xfId="0" applyNumberFormat="1" applyFont="1" applyBorder="1" applyAlignment="1">
      <alignment horizontal="fill"/>
    </xf>
    <xf numFmtId="3" fontId="4" fillId="0" borderId="18" xfId="0" applyNumberFormat="1" applyFont="1" applyBorder="1" applyAlignment="1">
      <alignment horizontal="fill"/>
    </xf>
    <xf numFmtId="3" fontId="4" fillId="0" borderId="19" xfId="0" applyNumberFormat="1" applyFont="1" applyBorder="1" applyAlignment="1">
      <alignment horizontal="fill"/>
    </xf>
    <xf numFmtId="0" fontId="7" fillId="0" borderId="12" xfId="0" applyNumberFormat="1" applyFont="1" applyBorder="1" applyAlignment="1">
      <alignment/>
    </xf>
    <xf numFmtId="3" fontId="4" fillId="0" borderId="9" xfId="0" applyNumberFormat="1" applyFont="1" applyBorder="1" applyAlignment="1">
      <alignment horizontal="fill"/>
    </xf>
    <xf numFmtId="3" fontId="4" fillId="0" borderId="1" xfId="0" applyNumberFormat="1" applyFont="1" applyBorder="1" applyAlignment="1">
      <alignment horizontal="fill"/>
    </xf>
    <xf numFmtId="3" fontId="4" fillId="0" borderId="2" xfId="0" applyNumberFormat="1" applyFont="1" applyBorder="1" applyAlignment="1">
      <alignment horizontal="fill"/>
    </xf>
    <xf numFmtId="3" fontId="5" fillId="0" borderId="0" xfId="0" applyNumberFormat="1" applyFont="1" applyBorder="1" applyAlignment="1">
      <alignment/>
    </xf>
    <xf numFmtId="42" fontId="5" fillId="0" borderId="5" xfId="0" applyNumberFormat="1" applyFont="1" applyBorder="1" applyAlignment="1">
      <alignment horizontal="center"/>
    </xf>
    <xf numFmtId="192" fontId="5" fillId="0" borderId="5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9" fontId="4" fillId="0" borderId="22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2" borderId="10" xfId="0" applyNumberFormat="1" applyFont="1" applyFill="1" applyBorder="1" applyAlignment="1" applyProtection="1">
      <alignment horizontal="right"/>
      <protection locked="0"/>
    </xf>
    <xf numFmtId="3" fontId="4" fillId="2" borderId="11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Alignment="1" applyProtection="1">
      <alignment horizontal="left"/>
      <protection locked="0"/>
    </xf>
    <xf numFmtId="174" fontId="4" fillId="2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2" fillId="2" borderId="24" xfId="0" applyNumberFormat="1" applyFont="1" applyFill="1" applyBorder="1" applyAlignment="1">
      <alignment/>
    </xf>
    <xf numFmtId="0" fontId="2" fillId="2" borderId="25" xfId="0" applyNumberFormat="1" applyFont="1" applyFill="1" applyBorder="1" applyAlignment="1">
      <alignment/>
    </xf>
    <xf numFmtId="0" fontId="2" fillId="2" borderId="26" xfId="0" applyNumberFormat="1" applyFont="1" applyFill="1" applyBorder="1" applyAlignment="1">
      <alignment/>
    </xf>
    <xf numFmtId="9" fontId="4" fillId="3" borderId="0" xfId="0" applyNumberFormat="1" applyFont="1" applyFill="1" applyAlignment="1">
      <alignment horizontal="left"/>
    </xf>
    <xf numFmtId="42" fontId="5" fillId="3" borderId="5" xfId="0" applyNumberFormat="1" applyFont="1" applyFill="1" applyBorder="1" applyAlignment="1">
      <alignment horizontal="center"/>
    </xf>
    <xf numFmtId="42" fontId="5" fillId="3" borderId="0" xfId="0" applyNumberFormat="1" applyFont="1" applyFill="1" applyAlignment="1">
      <alignment/>
    </xf>
    <xf numFmtId="194" fontId="4" fillId="4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7" zoomScaleNormal="87" workbookViewId="0" topLeftCell="A1">
      <selection activeCell="D5" sqref="D5"/>
    </sheetView>
  </sheetViews>
  <sheetFormatPr defaultColWidth="9.6640625" defaultRowHeight="15"/>
  <cols>
    <col min="1" max="1" width="2.99609375" style="1" customWidth="1"/>
    <col min="2" max="2" width="11.10546875" style="1" customWidth="1"/>
    <col min="3" max="3" width="10.21484375" style="1" customWidth="1"/>
    <col min="4" max="5" width="11.10546875" style="1" customWidth="1"/>
    <col min="6" max="7" width="13.3359375" style="1" customWidth="1"/>
    <col min="8" max="8" width="12.6640625" style="1" customWidth="1"/>
    <col min="9" max="9" width="2.88671875" style="1" customWidth="1"/>
    <col min="10" max="16384" width="9.6640625" style="1" customWidth="1"/>
  </cols>
  <sheetData>
    <row r="1" spans="2:8" ht="18">
      <c r="B1" s="57" t="s">
        <v>37</v>
      </c>
      <c r="C1" s="57"/>
      <c r="D1" s="57"/>
      <c r="E1" s="57"/>
      <c r="F1" s="57"/>
      <c r="G1" s="57"/>
      <c r="H1" s="57"/>
    </row>
    <row r="2" spans="2:10" ht="18">
      <c r="B2" s="57" t="str">
        <f>"Estimation of Benefits Payable as of "&amp;DAY(D6)&amp;"/"&amp;MONTH(D6)&amp;"/"&amp;YEAR(D6)</f>
        <v>Estimation of Benefits Payable as of 31/10/2005</v>
      </c>
      <c r="C2" s="57"/>
      <c r="D2" s="57"/>
      <c r="E2" s="57"/>
      <c r="F2" s="57"/>
      <c r="G2" s="57"/>
      <c r="H2" s="57"/>
      <c r="I2" s="2"/>
      <c r="J2" s="2"/>
    </row>
    <row r="3" spans="2:8" ht="15">
      <c r="B3" s="58"/>
      <c r="C3" s="58"/>
      <c r="D3" s="58"/>
      <c r="E3" s="58"/>
      <c r="F3" s="58"/>
      <c r="G3" s="58"/>
      <c r="H3" s="58"/>
    </row>
    <row r="4" spans="2:10" ht="14.25">
      <c r="B4" s="60" t="s">
        <v>46</v>
      </c>
      <c r="C4" s="61"/>
      <c r="D4" s="61"/>
      <c r="E4" s="61"/>
      <c r="F4" s="61"/>
      <c r="G4" s="61"/>
      <c r="H4" s="62"/>
      <c r="I4" s="2"/>
      <c r="J4" s="2"/>
    </row>
    <row r="5" spans="2:10" ht="14.25">
      <c r="B5" s="2" t="s">
        <v>0</v>
      </c>
      <c r="C5" s="2"/>
      <c r="D5" s="53" t="s">
        <v>43</v>
      </c>
      <c r="E5" s="2"/>
      <c r="G5" s="59" t="s">
        <v>38</v>
      </c>
      <c r="H5" s="59" t="s">
        <v>42</v>
      </c>
      <c r="I5" s="2"/>
      <c r="J5" s="2"/>
    </row>
    <row r="6" spans="2:10" ht="14.25">
      <c r="B6" s="2" t="s">
        <v>17</v>
      </c>
      <c r="C6" s="2"/>
      <c r="D6" s="6">
        <v>38656</v>
      </c>
      <c r="E6" s="2"/>
      <c r="G6" s="47" t="s">
        <v>39</v>
      </c>
      <c r="H6" s="48" t="s">
        <v>41</v>
      </c>
      <c r="I6" s="2"/>
      <c r="J6" s="2"/>
    </row>
    <row r="7" spans="2:10" ht="14.25">
      <c r="B7" s="2" t="s">
        <v>16</v>
      </c>
      <c r="C7" s="2"/>
      <c r="D7" s="54">
        <v>18459</v>
      </c>
      <c r="E7" s="2"/>
      <c r="G7" s="47">
        <v>9</v>
      </c>
      <c r="H7" s="49">
        <v>0.65</v>
      </c>
      <c r="I7" s="2"/>
      <c r="J7" s="2"/>
    </row>
    <row r="8" spans="2:10" ht="14.25">
      <c r="B8" s="2" t="s">
        <v>30</v>
      </c>
      <c r="C8" s="2"/>
      <c r="D8" s="7" t="b">
        <f>IF(D7&gt;D6-365.25*25,"Too Young",IF(D7&lt;=DATE(YEAR(D6)-60,MONTH(D6),DAY(D6)),TRUE,FALSE))</f>
        <v>0</v>
      </c>
      <c r="E8" s="2"/>
      <c r="G8" s="47">
        <v>10</v>
      </c>
      <c r="H8" s="49">
        <f>H7+0.05</f>
        <v>0.7000000000000001</v>
      </c>
      <c r="I8" s="2"/>
      <c r="J8" s="2"/>
    </row>
    <row r="9" spans="2:10" ht="14.25">
      <c r="B9" s="2" t="s">
        <v>1</v>
      </c>
      <c r="C9" s="2"/>
      <c r="D9" s="54">
        <v>34834</v>
      </c>
      <c r="E9" s="2"/>
      <c r="G9" s="47">
        <v>11</v>
      </c>
      <c r="H9" s="49">
        <f>H8+0.05</f>
        <v>0.7500000000000001</v>
      </c>
      <c r="I9" s="2"/>
      <c r="J9" s="2"/>
    </row>
    <row r="10" spans="2:10" ht="14.25">
      <c r="B10" s="2" t="s">
        <v>33</v>
      </c>
      <c r="C10" s="2"/>
      <c r="D10" s="8">
        <f>YEAR(D6)-YEAR(D9)+(D6-DATE(YEAR(D6),MONTH(D9),DAY(D9)))/(D6-DATE(YEAR(D6)-1,MONTH(D6),DAY(D6)))</f>
        <v>10.463013698630137</v>
      </c>
      <c r="E10" s="46"/>
      <c r="G10" s="47">
        <v>12</v>
      </c>
      <c r="H10" s="49">
        <f>H9+0.05</f>
        <v>0.8000000000000002</v>
      </c>
      <c r="I10" s="2"/>
      <c r="J10" s="2"/>
    </row>
    <row r="11" spans="2:10" ht="14.25">
      <c r="B11" s="2" t="s">
        <v>18</v>
      </c>
      <c r="C11" s="2"/>
      <c r="D11" s="63">
        <f>IF(AND(D8,D10&gt;=9),1,IF(D10&lt;9,"Issue Price",IF(D10&gt;13,0.85,(INT(D10)+4)*0.05)))</f>
        <v>0.7000000000000001</v>
      </c>
      <c r="E11" s="2"/>
      <c r="G11" s="47" t="s">
        <v>40</v>
      </c>
      <c r="H11" s="49">
        <f>H10+0.05</f>
        <v>0.8500000000000002</v>
      </c>
      <c r="I11" s="2"/>
      <c r="J11" s="2"/>
    </row>
    <row r="12" spans="1:10" ht="15" thickBot="1">
      <c r="A12" s="2"/>
      <c r="B12" s="2" t="s">
        <v>34</v>
      </c>
      <c r="C12" s="2"/>
      <c r="D12" s="66">
        <v>0.1</v>
      </c>
      <c r="E12" s="2"/>
      <c r="F12" s="2"/>
      <c r="G12" s="2"/>
      <c r="H12" s="2"/>
      <c r="I12" s="2"/>
      <c r="J12" s="2"/>
    </row>
    <row r="13" spans="1:10" ht="15">
      <c r="A13" s="3"/>
      <c r="B13" s="24"/>
      <c r="C13" s="21" t="str">
        <f>"As at "&amp;DAY(D6)&amp;"/"&amp;MONTH(D6)&amp;"/"&amp;YEAR(D6)</f>
        <v>As at 31/10/2005</v>
      </c>
      <c r="D13" s="9"/>
      <c r="E13" s="9"/>
      <c r="F13" s="9"/>
      <c r="G13" s="9"/>
      <c r="H13" s="10"/>
      <c r="I13" s="5"/>
      <c r="J13" s="4"/>
    </row>
    <row r="14" spans="1:10" ht="75">
      <c r="A14" s="3"/>
      <c r="B14" s="44"/>
      <c r="C14" s="22" t="s">
        <v>35</v>
      </c>
      <c r="D14" s="11" t="s">
        <v>2</v>
      </c>
      <c r="E14" s="11" t="str">
        <f>"Estimated Value Per Share @"&amp;DAY(D6)&amp;"/"&amp;MONTH(D6)&amp;"/"&amp;YEAR(D6)</f>
        <v>Estimated Value Per Share @31/10/2005</v>
      </c>
      <c r="F14" s="11" t="str">
        <f>"Estimated Value of Allotment @"&amp;DAY(D6)&amp;"/"&amp;MONTH(D6)&amp;"/"&amp;YEAR(D6)</f>
        <v>Estimated Value of Allotment @31/10/2005</v>
      </c>
      <c r="G14" s="11" t="str">
        <f>"Estimated Net Gain @"&amp;DAY(D6)&amp;"/"&amp;MONTH(D6)&amp;"/"&amp;YEAR(D6)</f>
        <v>Estimated Net Gain @31/10/2005</v>
      </c>
      <c r="H14" s="12" t="s">
        <v>3</v>
      </c>
      <c r="I14" s="5"/>
      <c r="J14" s="4"/>
    </row>
    <row r="15" spans="1:10" ht="15">
      <c r="A15" s="3"/>
      <c r="B15" s="45" t="s">
        <v>28</v>
      </c>
      <c r="C15" s="22" t="s">
        <v>19</v>
      </c>
      <c r="D15" s="11" t="s">
        <v>20</v>
      </c>
      <c r="E15" s="11" t="s">
        <v>21</v>
      </c>
      <c r="F15" s="11" t="s">
        <v>22</v>
      </c>
      <c r="G15" s="11" t="s">
        <v>23</v>
      </c>
      <c r="H15" s="12" t="s">
        <v>24</v>
      </c>
      <c r="I15" s="5"/>
      <c r="J15" s="4"/>
    </row>
    <row r="16" spans="1:10" ht="15.75" thickBot="1">
      <c r="A16" s="3"/>
      <c r="B16" s="25" t="s">
        <v>29</v>
      </c>
      <c r="C16" s="23"/>
      <c r="D16" s="19" t="s">
        <v>31</v>
      </c>
      <c r="E16" s="19"/>
      <c r="F16" s="19" t="s">
        <v>25</v>
      </c>
      <c r="G16" s="19" t="s">
        <v>26</v>
      </c>
      <c r="H16" s="20" t="s">
        <v>27</v>
      </c>
      <c r="I16" s="5"/>
      <c r="J16" s="4"/>
    </row>
    <row r="17" spans="1:10" ht="14.25">
      <c r="A17" s="2"/>
      <c r="B17" s="26" t="s">
        <v>4</v>
      </c>
      <c r="C17" s="50">
        <v>3584</v>
      </c>
      <c r="D17" s="16">
        <f aca="true" t="shared" si="0" ref="D17:D25">C17*D$12</f>
        <v>358.40000000000003</v>
      </c>
      <c r="E17" s="17">
        <v>0.748938861100799</v>
      </c>
      <c r="F17" s="16">
        <f aca="true" t="shared" si="1" ref="F17:F25">C17*E17</f>
        <v>2684.196878185264</v>
      </c>
      <c r="G17" s="16">
        <f aca="true" t="shared" si="2" ref="G17:G25">F17-D17</f>
        <v>2325.7968781852637</v>
      </c>
      <c r="H17" s="18">
        <f aca="true" t="shared" si="3" ref="H17:H25">G17/D17</f>
        <v>6.48938861100799</v>
      </c>
      <c r="I17" s="4"/>
      <c r="J17" s="4"/>
    </row>
    <row r="18" spans="1:10" ht="14.25">
      <c r="A18" s="2"/>
      <c r="B18" s="27" t="s">
        <v>5</v>
      </c>
      <c r="C18" s="51">
        <v>5485</v>
      </c>
      <c r="D18" s="13">
        <f t="shared" si="0"/>
        <v>548.5</v>
      </c>
      <c r="E18" s="14">
        <v>1.08904478689231</v>
      </c>
      <c r="F18" s="13">
        <f t="shared" si="1"/>
        <v>5973.410656104321</v>
      </c>
      <c r="G18" s="13">
        <f t="shared" si="2"/>
        <v>5424.910656104321</v>
      </c>
      <c r="H18" s="15">
        <f t="shared" si="3"/>
        <v>9.8904478689231</v>
      </c>
      <c r="I18" s="4"/>
      <c r="J18" s="4"/>
    </row>
    <row r="19" spans="1:10" ht="14.25">
      <c r="A19" s="2"/>
      <c r="B19" s="27" t="s">
        <v>6</v>
      </c>
      <c r="C19" s="51">
        <v>7888</v>
      </c>
      <c r="D19" s="13">
        <f t="shared" si="0"/>
        <v>788.8000000000001</v>
      </c>
      <c r="E19" s="14">
        <v>1.03107516941068</v>
      </c>
      <c r="F19" s="13">
        <f t="shared" si="1"/>
        <v>8133.120936311443</v>
      </c>
      <c r="G19" s="13">
        <f t="shared" si="2"/>
        <v>7344.320936311443</v>
      </c>
      <c r="H19" s="15">
        <f t="shared" si="3"/>
        <v>9.310751694106798</v>
      </c>
      <c r="I19" s="4"/>
      <c r="J19" s="4"/>
    </row>
    <row r="20" spans="1:10" ht="14.25">
      <c r="A20" s="2"/>
      <c r="B20" s="27" t="s">
        <v>7</v>
      </c>
      <c r="C20" s="51">
        <v>4885</v>
      </c>
      <c r="D20" s="13">
        <f t="shared" si="0"/>
        <v>488.5</v>
      </c>
      <c r="E20" s="14">
        <v>1.04033542326605</v>
      </c>
      <c r="F20" s="13">
        <f t="shared" si="1"/>
        <v>5082.0385426546545</v>
      </c>
      <c r="G20" s="13">
        <f t="shared" si="2"/>
        <v>4593.5385426546545</v>
      </c>
      <c r="H20" s="15">
        <f t="shared" si="3"/>
        <v>9.4033542326605</v>
      </c>
      <c r="I20" s="4"/>
      <c r="J20" s="4"/>
    </row>
    <row r="21" spans="1:10" ht="14.25">
      <c r="A21" s="2"/>
      <c r="B21" s="27" t="s">
        <v>8</v>
      </c>
      <c r="C21" s="51">
        <v>10548</v>
      </c>
      <c r="D21" s="13">
        <f t="shared" si="0"/>
        <v>1054.8</v>
      </c>
      <c r="E21" s="14">
        <v>1.22510314889172</v>
      </c>
      <c r="F21" s="13">
        <f t="shared" si="1"/>
        <v>12922.388014509861</v>
      </c>
      <c r="G21" s="13">
        <f t="shared" si="2"/>
        <v>11867.588014509862</v>
      </c>
      <c r="H21" s="15">
        <f t="shared" si="3"/>
        <v>11.2510314889172</v>
      </c>
      <c r="I21" s="4"/>
      <c r="J21" s="4"/>
    </row>
    <row r="22" spans="1:10" ht="14.25">
      <c r="A22" s="2"/>
      <c r="B22" s="27" t="s">
        <v>9</v>
      </c>
      <c r="C22" s="51">
        <v>8652</v>
      </c>
      <c r="D22" s="13">
        <f t="shared" si="0"/>
        <v>865.2</v>
      </c>
      <c r="E22" s="14">
        <v>1.01675267364299</v>
      </c>
      <c r="F22" s="13">
        <f t="shared" si="1"/>
        <v>8796.944132359149</v>
      </c>
      <c r="G22" s="13">
        <f t="shared" si="2"/>
        <v>7931.744132359149</v>
      </c>
      <c r="H22" s="15">
        <f t="shared" si="3"/>
        <v>9.167526736429899</v>
      </c>
      <c r="I22" s="4"/>
      <c r="J22" s="4"/>
    </row>
    <row r="23" spans="1:10" ht="14.25">
      <c r="A23" s="2"/>
      <c r="B23" s="27" t="s">
        <v>10</v>
      </c>
      <c r="C23" s="51">
        <v>4876</v>
      </c>
      <c r="D23" s="13">
        <f t="shared" si="0"/>
        <v>487.6</v>
      </c>
      <c r="E23" s="14">
        <v>0.899965802695144</v>
      </c>
      <c r="F23" s="13">
        <f t="shared" si="1"/>
        <v>4388.233253941522</v>
      </c>
      <c r="G23" s="13">
        <f t="shared" si="2"/>
        <v>3900.633253941522</v>
      </c>
      <c r="H23" s="15">
        <f t="shared" si="3"/>
        <v>7.9996580269514395</v>
      </c>
      <c r="I23" s="4"/>
      <c r="J23" s="4"/>
    </row>
    <row r="24" spans="1:10" ht="14.25">
      <c r="A24" s="2"/>
      <c r="B24" s="27" t="s">
        <v>11</v>
      </c>
      <c r="C24" s="51">
        <v>6845</v>
      </c>
      <c r="D24" s="13">
        <f t="shared" si="0"/>
        <v>684.5</v>
      </c>
      <c r="E24" s="14">
        <v>0.817672446497469</v>
      </c>
      <c r="F24" s="13">
        <f t="shared" si="1"/>
        <v>5596.967896275175</v>
      </c>
      <c r="G24" s="13">
        <f t="shared" si="2"/>
        <v>4912.467896275175</v>
      </c>
      <c r="H24" s="15">
        <f t="shared" si="3"/>
        <v>7.17672446497469</v>
      </c>
      <c r="I24" s="4"/>
      <c r="J24" s="4"/>
    </row>
    <row r="25" spans="1:10" ht="15" thickBot="1">
      <c r="A25" s="2"/>
      <c r="B25" s="28" t="s">
        <v>12</v>
      </c>
      <c r="C25" s="52">
        <v>0</v>
      </c>
      <c r="D25" s="29">
        <f t="shared" si="0"/>
        <v>0</v>
      </c>
      <c r="E25" s="30">
        <v>0.744075001121693</v>
      </c>
      <c r="F25" s="29">
        <f t="shared" si="1"/>
        <v>0</v>
      </c>
      <c r="G25" s="29">
        <f t="shared" si="2"/>
        <v>0</v>
      </c>
      <c r="H25" s="31" t="e">
        <f t="shared" si="3"/>
        <v>#DIV/0!</v>
      </c>
      <c r="I25" s="4"/>
      <c r="J25" s="4"/>
    </row>
    <row r="26" spans="1:10" ht="14.25">
      <c r="A26" s="2"/>
      <c r="B26" s="36"/>
      <c r="C26" s="37" t="s">
        <v>13</v>
      </c>
      <c r="D26" s="38" t="s">
        <v>13</v>
      </c>
      <c r="E26" s="38" t="s">
        <v>32</v>
      </c>
      <c r="F26" s="38" t="s">
        <v>13</v>
      </c>
      <c r="G26" s="38" t="s">
        <v>13</v>
      </c>
      <c r="H26" s="39" t="s">
        <v>13</v>
      </c>
      <c r="I26" s="4"/>
      <c r="J26" s="4"/>
    </row>
    <row r="27" spans="1:10" ht="15">
      <c r="A27" s="2"/>
      <c r="B27" s="26" t="s">
        <v>14</v>
      </c>
      <c r="C27" s="40">
        <f>SUM(C17:C26)</f>
        <v>52763</v>
      </c>
      <c r="D27" s="41">
        <f>SUM(D17:D26)</f>
        <v>5276.3</v>
      </c>
      <c r="E27" s="42"/>
      <c r="F27" s="64">
        <f>SUM(F17:F26)</f>
        <v>53577.300310341394</v>
      </c>
      <c r="G27" s="41">
        <f>SUM(G17:G26)</f>
        <v>48301.00031034139</v>
      </c>
      <c r="H27" s="43">
        <f>G27/D27</f>
        <v>9.154331692728121</v>
      </c>
      <c r="I27" s="4"/>
      <c r="J27" s="4"/>
    </row>
    <row r="28" spans="1:10" ht="15" thickBot="1">
      <c r="A28" s="2"/>
      <c r="B28" s="32"/>
      <c r="C28" s="33" t="s">
        <v>15</v>
      </c>
      <c r="D28" s="34" t="s">
        <v>15</v>
      </c>
      <c r="E28" s="34" t="s">
        <v>32</v>
      </c>
      <c r="F28" s="34" t="s">
        <v>15</v>
      </c>
      <c r="G28" s="34" t="s">
        <v>15</v>
      </c>
      <c r="H28" s="35" t="s">
        <v>15</v>
      </c>
      <c r="I28" s="4"/>
      <c r="J28" s="4"/>
    </row>
    <row r="29" spans="1:10" ht="14.25">
      <c r="A29" s="2"/>
      <c r="B29" s="4"/>
      <c r="C29" s="4"/>
      <c r="D29" s="4"/>
      <c r="E29" s="4"/>
      <c r="F29" s="4"/>
      <c r="G29" s="4"/>
      <c r="H29" s="4"/>
      <c r="I29" s="4"/>
      <c r="J29" s="2"/>
    </row>
    <row r="30" spans="2:10" ht="14.25">
      <c r="B30" s="2" t="s">
        <v>36</v>
      </c>
      <c r="C30" s="2"/>
      <c r="E30" s="2"/>
      <c r="F30" s="2"/>
      <c r="G30" s="2"/>
      <c r="H30" s="2"/>
      <c r="I30" s="2"/>
      <c r="J30" s="2"/>
    </row>
    <row r="31" spans="2:6" ht="15">
      <c r="B31" s="1" t="str">
        <f>"Hence, Estimated Benefits Payable as of "&amp;DAY(D6)&amp;"/"&amp;MONTH(D6)&amp;"/"&amp;YEAR(D6)</f>
        <v>Hence, Estimated Benefits Payable as of 31/10/2005</v>
      </c>
      <c r="F31" s="65">
        <f>IF(D8="Too Young","Wrong Date of Birth",IF(D11="Issue Price",D27,F27*D11))</f>
        <v>37504.11021723898</v>
      </c>
    </row>
    <row r="33" spans="2:8" ht="14.25">
      <c r="B33" s="55" t="s">
        <v>44</v>
      </c>
      <c r="H33" s="56" t="s">
        <v>45</v>
      </c>
    </row>
  </sheetData>
  <sheetProtection password="96AF" sheet="1" objects="1" scenarios="1"/>
  <mergeCells count="2">
    <mergeCell ref="B2:H2"/>
    <mergeCell ref="B1:H1"/>
  </mergeCells>
  <printOptions horizontalCentered="1" verticalCentered="1"/>
  <pageMargins left="0.5" right="0.5" top="0.5" bottom="0.5" header="0" footer="0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Ngun Kok Wah</cp:lastModifiedBy>
  <cp:lastPrinted>2006-04-16T09:26:53Z</cp:lastPrinted>
  <dcterms:created xsi:type="dcterms:W3CDTF">2006-02-03T17:29:43Z</dcterms:created>
  <dcterms:modified xsi:type="dcterms:W3CDTF">2006-04-16T09:27:38Z</dcterms:modified>
  <cp:category/>
  <cp:version/>
  <cp:contentType/>
  <cp:contentStatus/>
</cp:coreProperties>
</file>